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15934\Desktop\PORTAL TRANS\"/>
    </mc:Choice>
  </mc:AlternateContent>
  <bookViews>
    <workbookView xWindow="0" yWindow="0" windowWidth="28800" windowHeight="12330"/>
  </bookViews>
  <sheets>
    <sheet name="Indicador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1" l="1"/>
  <c r="I41" i="1"/>
  <c r="H41" i="1"/>
  <c r="D41" i="1"/>
  <c r="J40" i="1"/>
  <c r="I40" i="1"/>
  <c r="H40" i="1"/>
  <c r="D40" i="1"/>
  <c r="J39" i="1"/>
  <c r="I39" i="1"/>
  <c r="H39" i="1"/>
  <c r="D39" i="1"/>
  <c r="J38" i="1"/>
  <c r="I38" i="1"/>
  <c r="H38" i="1"/>
  <c r="D38" i="1"/>
  <c r="J37" i="1"/>
  <c r="I37" i="1"/>
  <c r="H37" i="1"/>
  <c r="D37" i="1"/>
  <c r="J34" i="1"/>
  <c r="I34" i="1"/>
  <c r="H34" i="1"/>
  <c r="D34" i="1"/>
  <c r="J33" i="1"/>
  <c r="I33" i="1"/>
  <c r="H33" i="1"/>
  <c r="D33" i="1"/>
  <c r="J32" i="1"/>
  <c r="I32" i="1"/>
  <c r="H32" i="1"/>
  <c r="D32" i="1"/>
  <c r="J31" i="1"/>
  <c r="I31" i="1"/>
  <c r="H31" i="1"/>
  <c r="D31" i="1"/>
  <c r="J30" i="1"/>
  <c r="I30" i="1"/>
  <c r="H30" i="1"/>
  <c r="D30" i="1"/>
  <c r="J24" i="1"/>
  <c r="D24" i="1"/>
  <c r="J23" i="1"/>
  <c r="D23" i="1"/>
  <c r="J22" i="1"/>
  <c r="D22" i="1"/>
  <c r="J21" i="1"/>
  <c r="D21" i="1"/>
  <c r="J20" i="1"/>
  <c r="D20" i="1"/>
  <c r="J17" i="1"/>
  <c r="D17" i="1"/>
  <c r="J16" i="1"/>
  <c r="D16" i="1"/>
  <c r="J15" i="1"/>
  <c r="D15" i="1"/>
  <c r="J14" i="1"/>
  <c r="D14" i="1"/>
  <c r="J13" i="1"/>
  <c r="D13" i="1"/>
  <c r="J10" i="1"/>
  <c r="D10" i="1"/>
  <c r="J9" i="1"/>
  <c r="D9" i="1"/>
  <c r="J8" i="1"/>
  <c r="D8" i="1"/>
  <c r="J7" i="1"/>
  <c r="D7" i="1"/>
  <c r="J6" i="1"/>
  <c r="D6" i="1"/>
</calcChain>
</file>

<file path=xl/sharedStrings.xml><?xml version="1.0" encoding="utf-8"?>
<sst xmlns="http://schemas.openxmlformats.org/spreadsheetml/2006/main" count="37" uniqueCount="35">
  <si>
    <t>Indicadors pressupostaris de despesa</t>
  </si>
  <si>
    <t>valor</t>
  </si>
  <si>
    <t>Indicadors pressupostaris d'ingressos</t>
  </si>
  <si>
    <t>Execució del pressupost de despeses:</t>
  </si>
  <si>
    <t xml:space="preserve">Exercici: </t>
  </si>
  <si>
    <t>Execució del pressupost d'ingressos</t>
  </si>
  <si>
    <t>Obligacions reconegudes netes</t>
  </si>
  <si>
    <t xml:space="preserve"> / Crèdits total</t>
  </si>
  <si>
    <t>Drets reconeguts nets</t>
  </si>
  <si>
    <t>/ Previsions definitives</t>
  </si>
  <si>
    <t>Realització de pagaments:</t>
  </si>
  <si>
    <t>Realització de cobraments</t>
  </si>
  <si>
    <t>Pagaments realitzats</t>
  </si>
  <si>
    <t xml:space="preserve"> / Obligacions reconegudes netes</t>
  </si>
  <si>
    <t>Recaptació neta</t>
  </si>
  <si>
    <t>/ Drets reconeguts nets</t>
  </si>
  <si>
    <t>Període mitjà de pagament:</t>
  </si>
  <si>
    <t>Periode mitja de cobrament</t>
  </si>
  <si>
    <t>(Obligacions pendents de pagament</t>
  </si>
  <si>
    <t>/ Total obligacions reconegudes netes )x365</t>
  </si>
  <si>
    <t>(Drets pendents de cobrament</t>
  </si>
  <si>
    <t>/ Drets reconeguts nets) x 365</t>
  </si>
  <si>
    <t>Indicadors financers i patrimonials</t>
  </si>
  <si>
    <t>Liquiditat general</t>
  </si>
  <si>
    <t>Endeutament</t>
  </si>
  <si>
    <t>Actiu corrent</t>
  </si>
  <si>
    <t>/ Passiu corrent</t>
  </si>
  <si>
    <t>[Passiu (corrent + no corrent)</t>
  </si>
  <si>
    <t>/[Passiu (corrent + no corrent) + Patrimoni net]</t>
  </si>
  <si>
    <t>Relació d'endeutament</t>
  </si>
  <si>
    <t>Cash- Flow</t>
  </si>
  <si>
    <t>Passiu corrent</t>
  </si>
  <si>
    <t>/ Passiu no corrent</t>
  </si>
  <si>
    <t>(Passiu no corrent / Fluxos nets de gestió)</t>
  </si>
  <si>
    <t>+ (Passiu corrent/Fluxos nets de gestió)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</si>
</sst>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6"/>
      <color theme="1"/>
      <name val="Century Gothic"/>
      <family val="2"/>
    </font>
    <font>
      <sz val="11"/>
      <color theme="1"/>
      <name val="Century Gothic"/>
      <family val="2"/>
    </font>
    <font>
      <sz val="9"/>
      <color theme="1"/>
      <name val="Century Gothic"/>
      <family val="2"/>
    </font>
    <font>
      <b/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/>
    <xf numFmtId="0" fontId="2" fillId="0" borderId="0" xfId="0" applyFont="1" applyBorder="1"/>
    <xf numFmtId="0" fontId="4" fillId="0" borderId="0" xfId="0" applyFont="1" applyBorder="1"/>
    <xf numFmtId="0" fontId="2" fillId="0" borderId="0" xfId="0" applyFont="1"/>
    <xf numFmtId="0" fontId="4" fillId="0" borderId="0" xfId="0" applyFont="1" applyAlignment="1">
      <alignment horizontal="left" indent="1"/>
    </xf>
    <xf numFmtId="0" fontId="4" fillId="0" borderId="0" xfId="0" applyFont="1"/>
    <xf numFmtId="0" fontId="2" fillId="0" borderId="2" xfId="0" applyFont="1" applyBorder="1"/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 horizontal="right"/>
    </xf>
    <xf numFmtId="0" fontId="5" fillId="0" borderId="0" xfId="0" applyFont="1"/>
    <xf numFmtId="0" fontId="6" fillId="0" borderId="0" xfId="0" quotePrefix="1" applyFont="1"/>
    <xf numFmtId="0" fontId="5" fillId="0" borderId="2" xfId="0" applyFont="1" applyBorder="1"/>
    <xf numFmtId="0" fontId="5" fillId="0" borderId="0" xfId="0" applyFont="1" applyAlignment="1">
      <alignment horizontal="center"/>
    </xf>
    <xf numFmtId="0" fontId="5" fillId="0" borderId="0" xfId="0" quotePrefix="1" applyFont="1"/>
    <xf numFmtId="4" fontId="5" fillId="0" borderId="3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2" fontId="6" fillId="2" borderId="3" xfId="0" applyNumberFormat="1" applyFont="1" applyFill="1" applyBorder="1" applyAlignment="1">
      <alignment horizontal="center" vertical="center"/>
    </xf>
    <xf numFmtId="0" fontId="5" fillId="2" borderId="2" xfId="0" applyFont="1" applyFill="1" applyBorder="1"/>
    <xf numFmtId="0" fontId="5" fillId="2" borderId="3" xfId="0" applyFont="1" applyFill="1" applyBorder="1" applyAlignment="1">
      <alignment horizontal="center" vertical="center"/>
    </xf>
    <xf numFmtId="0" fontId="4" fillId="0" borderId="0" xfId="0" quotePrefix="1" applyFont="1" applyAlignment="1">
      <alignment horizontal="left" indent="1"/>
    </xf>
    <xf numFmtId="4" fontId="2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66"/>
  <sheetViews>
    <sheetView tabSelected="1" zoomScaleNormal="100" workbookViewId="0">
      <selection activeCell="Q22" sqref="Q22"/>
    </sheetView>
  </sheetViews>
  <sheetFormatPr defaultRowHeight="16.5" x14ac:dyDescent="0.3"/>
  <cols>
    <col min="1" max="1" width="0.28515625" style="7" customWidth="1"/>
    <col min="2" max="3" width="36.7109375" style="7" customWidth="1"/>
    <col min="4" max="4" width="5.5703125" style="9" bestFit="1" customWidth="1"/>
    <col min="5" max="5" width="1.42578125" style="7" customWidth="1"/>
    <col min="6" max="6" width="10.140625" style="9" bestFit="1" customWidth="1"/>
    <col min="7" max="7" width="1.42578125" style="7" customWidth="1"/>
    <col min="8" max="9" width="36.7109375" style="7" customWidth="1"/>
    <col min="10" max="10" width="5.5703125" style="7" bestFit="1" customWidth="1"/>
    <col min="11" max="16384" width="9.140625" style="7"/>
  </cols>
  <sheetData>
    <row r="3" spans="1:10" ht="20.25" x14ac:dyDescent="0.3">
      <c r="A3" s="1"/>
      <c r="B3" s="2" t="s">
        <v>0</v>
      </c>
      <c r="C3" s="3"/>
      <c r="D3" s="4" t="s">
        <v>1</v>
      </c>
      <c r="E3" s="5"/>
      <c r="F3" s="6"/>
      <c r="G3" s="5"/>
      <c r="H3" s="2" t="s">
        <v>2</v>
      </c>
      <c r="I3" s="3"/>
      <c r="J3" s="4" t="s">
        <v>1</v>
      </c>
    </row>
    <row r="4" spans="1:10" ht="33.75" customHeight="1" x14ac:dyDescent="0.3">
      <c r="B4" s="8" t="s">
        <v>3</v>
      </c>
      <c r="E4" s="10"/>
      <c r="F4" s="11" t="s">
        <v>4</v>
      </c>
      <c r="G4" s="10"/>
      <c r="H4" s="8" t="s">
        <v>5</v>
      </c>
      <c r="J4" s="9"/>
    </row>
    <row r="5" spans="1:10" x14ac:dyDescent="0.3">
      <c r="B5" s="12" t="s">
        <v>6</v>
      </c>
      <c r="C5" s="13" t="s">
        <v>7</v>
      </c>
      <c r="D5" s="14"/>
      <c r="E5" s="15"/>
      <c r="F5" s="16"/>
      <c r="G5" s="15"/>
      <c r="H5" s="12" t="s">
        <v>8</v>
      </c>
      <c r="I5" s="17" t="s">
        <v>9</v>
      </c>
      <c r="J5" s="14"/>
    </row>
    <row r="6" spans="1:10" x14ac:dyDescent="0.3">
      <c r="B6" s="18">
        <v>134317965.66999999</v>
      </c>
      <c r="C6" s="18">
        <v>179898843.53</v>
      </c>
      <c r="D6" s="19">
        <f>B6/C6</f>
        <v>0.74663051209443199</v>
      </c>
      <c r="E6" s="15"/>
      <c r="F6" s="20">
        <v>2018</v>
      </c>
      <c r="G6" s="15"/>
      <c r="H6" s="18">
        <v>140170908.66</v>
      </c>
      <c r="I6" s="18">
        <v>179898843.53</v>
      </c>
      <c r="J6" s="19">
        <f>+H6/I6</f>
        <v>0.77916514586501517</v>
      </c>
    </row>
    <row r="7" spans="1:10" x14ac:dyDescent="0.3">
      <c r="B7" s="21">
        <v>137646523.74000001</v>
      </c>
      <c r="C7" s="21">
        <v>194038887.34</v>
      </c>
      <c r="D7" s="22">
        <f>B7/C7</f>
        <v>0.70937596904898848</v>
      </c>
      <c r="E7" s="23"/>
      <c r="F7" s="24">
        <v>2019</v>
      </c>
      <c r="G7" s="23"/>
      <c r="H7" s="21">
        <v>141413425.84999999</v>
      </c>
      <c r="I7" s="21">
        <v>194038887.34</v>
      </c>
      <c r="J7" s="22">
        <f>+H7/I7</f>
        <v>0.72878909886868037</v>
      </c>
    </row>
    <row r="8" spans="1:10" x14ac:dyDescent="0.3">
      <c r="B8" s="18">
        <v>141872874.53999999</v>
      </c>
      <c r="C8" s="18">
        <v>200437408.99000001</v>
      </c>
      <c r="D8" s="19">
        <f>B8/C8</f>
        <v>0.70781634653378578</v>
      </c>
      <c r="E8" s="15"/>
      <c r="F8" s="20">
        <v>2020</v>
      </c>
      <c r="G8" s="15"/>
      <c r="H8" s="18">
        <v>147582362.25</v>
      </c>
      <c r="I8" s="18">
        <v>200437408.99000001</v>
      </c>
      <c r="J8" s="19">
        <f>+H8/I8</f>
        <v>0.736301486801613</v>
      </c>
    </row>
    <row r="9" spans="1:10" x14ac:dyDescent="0.3">
      <c r="B9" s="21">
        <v>142904717.41</v>
      </c>
      <c r="C9" s="21">
        <v>202964641.08000001</v>
      </c>
      <c r="D9" s="22">
        <f>B9/C9</f>
        <v>0.70408676432301842</v>
      </c>
      <c r="E9" s="23"/>
      <c r="F9" s="24">
        <v>2021</v>
      </c>
      <c r="G9" s="23"/>
      <c r="H9" s="21">
        <v>144526342.52000001</v>
      </c>
      <c r="I9" s="21">
        <v>202964641.08000001</v>
      </c>
      <c r="J9" s="22">
        <f>+H9/I9</f>
        <v>0.71207645701713085</v>
      </c>
    </row>
    <row r="10" spans="1:10" x14ac:dyDescent="0.3">
      <c r="B10" s="18">
        <v>152680482.38</v>
      </c>
      <c r="C10" s="18">
        <v>218123090.50999999</v>
      </c>
      <c r="D10" s="19">
        <f>B10/C10</f>
        <v>0.69997395517830452</v>
      </c>
      <c r="E10" s="15"/>
      <c r="F10" s="20">
        <v>2022</v>
      </c>
      <c r="G10" s="15"/>
      <c r="H10" s="18">
        <v>164108317.50999999</v>
      </c>
      <c r="I10" s="18">
        <v>218123090.50999999</v>
      </c>
      <c r="J10" s="19">
        <f>+H10/I10</f>
        <v>0.75236563504713561</v>
      </c>
    </row>
    <row r="11" spans="1:10" x14ac:dyDescent="0.3">
      <c r="B11" s="25" t="s">
        <v>10</v>
      </c>
      <c r="C11" s="26"/>
      <c r="D11" s="27"/>
      <c r="E11" s="10"/>
      <c r="F11" s="28"/>
      <c r="G11" s="10"/>
      <c r="H11" s="8" t="s">
        <v>11</v>
      </c>
      <c r="J11" s="9"/>
    </row>
    <row r="12" spans="1:10" x14ac:dyDescent="0.3">
      <c r="B12" s="12" t="s">
        <v>12</v>
      </c>
      <c r="C12" s="13" t="s">
        <v>13</v>
      </c>
      <c r="D12" s="14"/>
      <c r="E12" s="15"/>
      <c r="F12" s="16"/>
      <c r="G12" s="15"/>
      <c r="H12" s="12" t="s">
        <v>14</v>
      </c>
      <c r="I12" s="17" t="s">
        <v>15</v>
      </c>
      <c r="J12" s="14"/>
    </row>
    <row r="13" spans="1:10" x14ac:dyDescent="0.3">
      <c r="B13" s="18">
        <v>129326124.63</v>
      </c>
      <c r="C13" s="18">
        <v>134317965.66999999</v>
      </c>
      <c r="D13" s="19">
        <f>B13/C13</f>
        <v>0.96283564141922584</v>
      </c>
      <c r="E13" s="15"/>
      <c r="F13" s="20">
        <v>2018</v>
      </c>
      <c r="G13" s="15"/>
      <c r="H13" s="18">
        <v>121175897.02</v>
      </c>
      <c r="I13" s="18">
        <v>140170908.66</v>
      </c>
      <c r="J13" s="19">
        <f>+H13/I13</f>
        <v>0.86448677673857066</v>
      </c>
    </row>
    <row r="14" spans="1:10" x14ac:dyDescent="0.3">
      <c r="B14" s="21">
        <v>132905585.79000001</v>
      </c>
      <c r="C14" s="21">
        <v>137646523.74000001</v>
      </c>
      <c r="D14" s="22">
        <f>B14/C14</f>
        <v>0.96555715450573132</v>
      </c>
      <c r="E14" s="23"/>
      <c r="F14" s="24">
        <v>2019</v>
      </c>
      <c r="G14" s="23"/>
      <c r="H14" s="21">
        <v>120351416.22</v>
      </c>
      <c r="I14" s="21">
        <v>141413425.84999999</v>
      </c>
      <c r="J14" s="22">
        <f>+H14/I14</f>
        <v>0.85106074968906498</v>
      </c>
    </row>
    <row r="15" spans="1:10" x14ac:dyDescent="0.3">
      <c r="B15" s="18">
        <v>137549744.59</v>
      </c>
      <c r="C15" s="18">
        <v>141872874.53999999</v>
      </c>
      <c r="D15" s="19">
        <f>B15/C15</f>
        <v>0.96952814296589784</v>
      </c>
      <c r="E15" s="15"/>
      <c r="F15" s="20">
        <v>2020</v>
      </c>
      <c r="G15" s="15"/>
      <c r="H15" s="18">
        <v>122136915.78</v>
      </c>
      <c r="I15" s="18">
        <v>147582362.25</v>
      </c>
      <c r="J15" s="19">
        <f>+H15/I15</f>
        <v>0.82758477312555689</v>
      </c>
    </row>
    <row r="16" spans="1:10" x14ac:dyDescent="0.3">
      <c r="B16" s="21">
        <v>138386246.13</v>
      </c>
      <c r="C16" s="21">
        <v>142904717.41</v>
      </c>
      <c r="D16" s="22">
        <f>B16/C16</f>
        <v>0.96838123078165217</v>
      </c>
      <c r="E16" s="23"/>
      <c r="F16" s="24">
        <v>2021</v>
      </c>
      <c r="G16" s="23"/>
      <c r="H16" s="21">
        <v>132072550.65000001</v>
      </c>
      <c r="I16" s="21">
        <v>144526342.52000001</v>
      </c>
      <c r="J16" s="22">
        <f>+H16/I16</f>
        <v>0.91383029797300375</v>
      </c>
    </row>
    <row r="17" spans="1:10" x14ac:dyDescent="0.3">
      <c r="B17" s="18">
        <v>146484703.59</v>
      </c>
      <c r="C17" s="18">
        <v>152680482.38</v>
      </c>
      <c r="D17" s="19">
        <f>B17/C17</f>
        <v>0.95941996846342426</v>
      </c>
      <c r="E17" s="15"/>
      <c r="F17" s="20">
        <v>2022</v>
      </c>
      <c r="G17" s="15"/>
      <c r="H17" s="18">
        <v>153112526.30000001</v>
      </c>
      <c r="I17" s="18">
        <v>164108317.50999999</v>
      </c>
      <c r="J17" s="19">
        <f>+H17/I17</f>
        <v>0.93299674643651165</v>
      </c>
    </row>
    <row r="18" spans="1:10" x14ac:dyDescent="0.3">
      <c r="B18" s="25" t="s">
        <v>16</v>
      </c>
      <c r="E18" s="10"/>
      <c r="F18" s="28"/>
      <c r="G18" s="10"/>
      <c r="H18" s="8" t="s">
        <v>17</v>
      </c>
      <c r="J18" s="9"/>
    </row>
    <row r="19" spans="1:10" x14ac:dyDescent="0.3">
      <c r="B19" s="12" t="s">
        <v>18</v>
      </c>
      <c r="C19" s="13" t="s">
        <v>19</v>
      </c>
      <c r="D19" s="14"/>
      <c r="E19" s="15"/>
      <c r="F19" s="16"/>
      <c r="G19" s="15"/>
      <c r="H19" s="12" t="s">
        <v>20</v>
      </c>
      <c r="I19" s="17" t="s">
        <v>21</v>
      </c>
      <c r="J19" s="14"/>
    </row>
    <row r="20" spans="1:10" x14ac:dyDescent="0.3">
      <c r="B20" s="18">
        <v>4991841.04</v>
      </c>
      <c r="C20" s="18">
        <v>134317965.66999999</v>
      </c>
      <c r="D20" s="19">
        <f>+(B20/C20)*365</f>
        <v>13.564990881982588</v>
      </c>
      <c r="E20" s="15"/>
      <c r="F20" s="20">
        <v>2018</v>
      </c>
      <c r="G20" s="15"/>
      <c r="H20" s="18">
        <v>18995011.640000001</v>
      </c>
      <c r="I20" s="18">
        <v>140170908.66</v>
      </c>
      <c r="J20" s="19">
        <f>(H20/I20)*365</f>
        <v>49.462326490421717</v>
      </c>
    </row>
    <row r="21" spans="1:10" x14ac:dyDescent="0.3">
      <c r="B21" s="21">
        <v>4740937.95</v>
      </c>
      <c r="C21" s="21">
        <v>137646523.74000001</v>
      </c>
      <c r="D21" s="22">
        <f>+(B21/C21)*365</f>
        <v>12.571638605408051</v>
      </c>
      <c r="E21" s="23"/>
      <c r="F21" s="24">
        <v>2019</v>
      </c>
      <c r="G21" s="23"/>
      <c r="H21" s="21">
        <v>21062009.629999999</v>
      </c>
      <c r="I21" s="21">
        <v>141413425.84999999</v>
      </c>
      <c r="J21" s="22">
        <f>(H21/I21)*365</f>
        <v>54.36282636349128</v>
      </c>
    </row>
    <row r="22" spans="1:10" x14ac:dyDescent="0.3">
      <c r="B22" s="18">
        <v>4323129.95</v>
      </c>
      <c r="C22" s="18">
        <v>141872874.53999999</v>
      </c>
      <c r="D22" s="19">
        <f>+(B22/C22)*365</f>
        <v>11.12222781744731</v>
      </c>
      <c r="E22" s="15"/>
      <c r="F22" s="20">
        <v>2020</v>
      </c>
      <c r="G22" s="15"/>
      <c r="H22" s="18">
        <v>25445446.469999999</v>
      </c>
      <c r="I22" s="18">
        <v>147582362.25</v>
      </c>
      <c r="J22" s="19">
        <f>(H22/I22)*365</f>
        <v>62.931557809171736</v>
      </c>
    </row>
    <row r="23" spans="1:10" x14ac:dyDescent="0.3">
      <c r="B23" s="21">
        <v>4518471.28</v>
      </c>
      <c r="C23" s="21">
        <v>142904717.41</v>
      </c>
      <c r="D23" s="22">
        <f>+(B23/C23)*365</f>
        <v>11.54085076469695</v>
      </c>
      <c r="E23" s="23"/>
      <c r="F23" s="24">
        <v>2021</v>
      </c>
      <c r="G23" s="23"/>
      <c r="H23" s="21">
        <v>12453791.869999999</v>
      </c>
      <c r="I23" s="21">
        <v>144526342.52000001</v>
      </c>
      <c r="J23" s="22">
        <f>(H23/I23)*365</f>
        <v>31.451941239853632</v>
      </c>
    </row>
    <row r="24" spans="1:10" x14ac:dyDescent="0.3">
      <c r="B24" s="18">
        <v>6195778.79</v>
      </c>
      <c r="C24" s="18">
        <v>152680482.38</v>
      </c>
      <c r="D24" s="19">
        <f>+(B24/C24)*365</f>
        <v>14.811711510850154</v>
      </c>
      <c r="E24" s="15"/>
      <c r="F24" s="20">
        <v>2022</v>
      </c>
      <c r="G24" s="15"/>
      <c r="H24" s="18">
        <v>10995791.210000001</v>
      </c>
      <c r="I24" s="18">
        <v>164108317.50999999</v>
      </c>
      <c r="J24" s="19">
        <f>(H24/I24)*365</f>
        <v>24.456187550673285</v>
      </c>
    </row>
    <row r="25" spans="1:10" ht="7.5" customHeight="1" x14ac:dyDescent="0.3">
      <c r="A25" s="28"/>
      <c r="B25" s="29"/>
      <c r="C25" s="29"/>
      <c r="D25" s="29"/>
      <c r="E25" s="29"/>
      <c r="F25" s="29"/>
      <c r="G25" s="29"/>
      <c r="H25" s="29"/>
      <c r="I25" s="29"/>
      <c r="J25" s="29"/>
    </row>
    <row r="26" spans="1:10" x14ac:dyDescent="0.3">
      <c r="A26" s="28"/>
      <c r="D26" s="7"/>
      <c r="F26" s="7"/>
    </row>
    <row r="27" spans="1:10" ht="20.25" x14ac:dyDescent="0.3">
      <c r="A27" s="28"/>
      <c r="B27" s="2" t="s">
        <v>22</v>
      </c>
      <c r="C27" s="3"/>
      <c r="D27" s="3"/>
      <c r="E27" s="3"/>
      <c r="F27" s="3"/>
      <c r="G27" s="3"/>
      <c r="H27" s="3"/>
      <c r="I27" s="3"/>
      <c r="J27" s="3"/>
    </row>
    <row r="28" spans="1:10" ht="33.75" customHeight="1" x14ac:dyDescent="0.3">
      <c r="B28" s="9" t="s">
        <v>23</v>
      </c>
      <c r="E28" s="10"/>
      <c r="F28" s="11" t="s">
        <v>4</v>
      </c>
      <c r="G28" s="10"/>
      <c r="H28" s="9" t="s">
        <v>24</v>
      </c>
      <c r="J28" s="9"/>
    </row>
    <row r="29" spans="1:10" x14ac:dyDescent="0.3">
      <c r="B29" s="12" t="s">
        <v>25</v>
      </c>
      <c r="C29" s="17" t="s">
        <v>26</v>
      </c>
      <c r="D29" s="14"/>
      <c r="E29" s="15"/>
      <c r="F29" s="16"/>
      <c r="G29" s="15"/>
      <c r="H29" s="12" t="s">
        <v>27</v>
      </c>
      <c r="I29" s="17" t="s">
        <v>28</v>
      </c>
      <c r="J29" s="14"/>
    </row>
    <row r="30" spans="1:10" x14ac:dyDescent="0.3">
      <c r="B30" s="18">
        <v>46318741.969999999</v>
      </c>
      <c r="C30" s="18">
        <v>76119808.680000007</v>
      </c>
      <c r="D30" s="19">
        <f>B30/C30</f>
        <v>0.60849787687616652</v>
      </c>
      <c r="E30" s="15"/>
      <c r="F30" s="20">
        <v>2018</v>
      </c>
      <c r="G30" s="15"/>
      <c r="H30" s="18">
        <f>76119808.68+63552485.58</f>
        <v>139672294.25999999</v>
      </c>
      <c r="I30" s="18">
        <f>+H30+133151151.28</f>
        <v>272823445.53999996</v>
      </c>
      <c r="J30" s="19">
        <f>+H30/I30</f>
        <v>0.51195121439635205</v>
      </c>
    </row>
    <row r="31" spans="1:10" x14ac:dyDescent="0.3">
      <c r="B31" s="21">
        <v>48478471.530000001</v>
      </c>
      <c r="C31" s="21">
        <v>79909927.629999995</v>
      </c>
      <c r="D31" s="22">
        <f t="shared" ref="D31:D34" si="0">B31/C31</f>
        <v>0.60666393986070999</v>
      </c>
      <c r="E31" s="23"/>
      <c r="F31" s="24">
        <v>2019</v>
      </c>
      <c r="G31" s="23"/>
      <c r="H31" s="21">
        <f>79909927.63+60390080.55</f>
        <v>140300008.18000001</v>
      </c>
      <c r="I31" s="21">
        <f>+H31+130969849</f>
        <v>271269857.18000001</v>
      </c>
      <c r="J31" s="22">
        <f>+H31/I31</f>
        <v>0.51719719116047791</v>
      </c>
    </row>
    <row r="32" spans="1:10" x14ac:dyDescent="0.3">
      <c r="B32" s="18">
        <v>51322508.439999998</v>
      </c>
      <c r="C32" s="18">
        <v>79831192.930000007</v>
      </c>
      <c r="D32" s="19">
        <f t="shared" si="0"/>
        <v>0.64288790579644906</v>
      </c>
      <c r="E32" s="15"/>
      <c r="F32" s="20">
        <v>2020</v>
      </c>
      <c r="G32" s="15"/>
      <c r="H32" s="18">
        <f>79831192.93+56907820.89</f>
        <v>136739013.81999999</v>
      </c>
      <c r="I32" s="18">
        <f>+H32+135809786.34</f>
        <v>272548800.15999997</v>
      </c>
      <c r="J32" s="19">
        <f>+H32/I32</f>
        <v>0.50170469926753392</v>
      </c>
    </row>
    <row r="33" spans="1:10" x14ac:dyDescent="0.3">
      <c r="B33" s="21">
        <v>51882209.100000001</v>
      </c>
      <c r="C33" s="21">
        <v>80552716.579999998</v>
      </c>
      <c r="D33" s="22">
        <f t="shared" si="0"/>
        <v>0.64407770839700718</v>
      </c>
      <c r="E33" s="23"/>
      <c r="F33" s="24">
        <v>2021</v>
      </c>
      <c r="G33" s="23"/>
      <c r="H33" s="21">
        <f>80552716.58+56269246.76</f>
        <v>136821963.34</v>
      </c>
      <c r="I33" s="21">
        <f>80552716.58+56269246.76+135179264.45</f>
        <v>272001227.78999996</v>
      </c>
      <c r="J33" s="22">
        <f>+H33/I33</f>
        <v>0.50301965344669008</v>
      </c>
    </row>
    <row r="34" spans="1:10" x14ac:dyDescent="0.3">
      <c r="B34" s="18">
        <v>65685486.880000003</v>
      </c>
      <c r="C34" s="18">
        <v>92271628.900000006</v>
      </c>
      <c r="D34" s="19">
        <f t="shared" si="0"/>
        <v>0.71187089317765362</v>
      </c>
      <c r="E34" s="15"/>
      <c r="F34" s="20">
        <v>2022</v>
      </c>
      <c r="G34" s="15"/>
      <c r="H34" s="18">
        <f>92271628.9+52060293.84</f>
        <v>144331922.74000001</v>
      </c>
      <c r="I34" s="18">
        <f>92271628.9+52060293.84+137515997.37</f>
        <v>281847920.11000001</v>
      </c>
      <c r="J34" s="19">
        <f>+H34/I34</f>
        <v>0.51209149488727801</v>
      </c>
    </row>
    <row r="35" spans="1:10" x14ac:dyDescent="0.3">
      <c r="B35" s="25" t="s">
        <v>29</v>
      </c>
      <c r="E35" s="10"/>
      <c r="F35" s="28"/>
      <c r="G35" s="10"/>
      <c r="H35" s="8" t="s">
        <v>30</v>
      </c>
      <c r="J35" s="9"/>
    </row>
    <row r="36" spans="1:10" x14ac:dyDescent="0.3">
      <c r="B36" s="12" t="s">
        <v>31</v>
      </c>
      <c r="C36" s="17" t="s">
        <v>32</v>
      </c>
      <c r="D36" s="14"/>
      <c r="E36" s="15"/>
      <c r="F36" s="16"/>
      <c r="G36" s="15"/>
      <c r="H36" s="12" t="s">
        <v>33</v>
      </c>
      <c r="I36" s="17" t="s">
        <v>34</v>
      </c>
      <c r="J36" s="14"/>
    </row>
    <row r="37" spans="1:10" x14ac:dyDescent="0.3">
      <c r="B37" s="18">
        <v>76119808.680000007</v>
      </c>
      <c r="C37" s="18">
        <v>63552485.579999998</v>
      </c>
      <c r="D37" s="19">
        <f>+B37/C37</f>
        <v>1.197747153164926</v>
      </c>
      <c r="E37" s="15"/>
      <c r="F37" s="20">
        <v>2018</v>
      </c>
      <c r="G37" s="15"/>
      <c r="H37" s="18">
        <f>63552485.58/22328698.79</f>
        <v>2.8462243222369161</v>
      </c>
      <c r="I37" s="18">
        <f>76119808.68/22328698.79</f>
        <v>3.4090570792280372</v>
      </c>
      <c r="J37" s="19">
        <f t="shared" ref="J37:J40" si="1">+H37+I37</f>
        <v>6.2552814014649538</v>
      </c>
    </row>
    <row r="38" spans="1:10" x14ac:dyDescent="0.3">
      <c r="B38" s="21">
        <v>79909927.629999995</v>
      </c>
      <c r="C38" s="21">
        <v>60390080.549999997</v>
      </c>
      <c r="D38" s="22">
        <f t="shared" ref="D38:D41" si="2">+B38/C38</f>
        <v>1.3232293598919533</v>
      </c>
      <c r="E38" s="23"/>
      <c r="F38" s="24">
        <v>2019</v>
      </c>
      <c r="G38" s="23"/>
      <c r="H38" s="21">
        <f>60390080.55/22328698.79</f>
        <v>2.7045947064790874</v>
      </c>
      <c r="I38" s="21">
        <f>79909927.63/22328698.79</f>
        <v>3.5787991222214877</v>
      </c>
      <c r="J38" s="22">
        <f t="shared" si="1"/>
        <v>6.2833938287005751</v>
      </c>
    </row>
    <row r="39" spans="1:10" x14ac:dyDescent="0.3">
      <c r="B39" s="18">
        <v>79831192.930000007</v>
      </c>
      <c r="C39" s="18">
        <v>56907820.890000001</v>
      </c>
      <c r="D39" s="19">
        <f t="shared" si="2"/>
        <v>1.4028158464248657</v>
      </c>
      <c r="E39" s="15"/>
      <c r="F39" s="20">
        <v>2020</v>
      </c>
      <c r="G39" s="15"/>
      <c r="H39" s="18">
        <f>56907820.89/22328698.79</f>
        <v>2.5486402689746708</v>
      </c>
      <c r="I39" s="18">
        <f>79831192.93/22328698.79</f>
        <v>3.5752729561542003</v>
      </c>
      <c r="J39" s="19">
        <f>+H39+I39</f>
        <v>6.123913225128871</v>
      </c>
    </row>
    <row r="40" spans="1:10" x14ac:dyDescent="0.3">
      <c r="B40" s="21">
        <v>80552716.579999998</v>
      </c>
      <c r="C40" s="21">
        <v>56269246.759999998</v>
      </c>
      <c r="D40" s="22">
        <f t="shared" si="2"/>
        <v>1.4315584660938157</v>
      </c>
      <c r="E40" s="23"/>
      <c r="F40" s="24">
        <v>2021</v>
      </c>
      <c r="G40" s="23"/>
      <c r="H40" s="21">
        <f>56269246.76/37326907.82</f>
        <v>1.5074714206530273</v>
      </c>
      <c r="I40" s="21">
        <f>80552716.58/37326907.82</f>
        <v>2.1580334746303129</v>
      </c>
      <c r="J40" s="22">
        <f t="shared" si="1"/>
        <v>3.6655048952833402</v>
      </c>
    </row>
    <row r="41" spans="1:10" x14ac:dyDescent="0.3">
      <c r="B41" s="18">
        <v>92271628.900000006</v>
      </c>
      <c r="C41" s="18">
        <v>52060293.840000004</v>
      </c>
      <c r="D41" s="19">
        <f t="shared" si="2"/>
        <v>1.7723993103762321</v>
      </c>
      <c r="E41" s="15"/>
      <c r="F41" s="20">
        <v>2022</v>
      </c>
      <c r="G41" s="15"/>
      <c r="H41" s="18">
        <f>52060293.84/46150527.24</f>
        <v>1.1280541513484126</v>
      </c>
      <c r="I41" s="18">
        <f>92271628.9/46150527.24</f>
        <v>1.9993623999169723</v>
      </c>
      <c r="J41" s="19">
        <f>+H41+I41</f>
        <v>3.1274165512653846</v>
      </c>
    </row>
    <row r="42" spans="1:10" x14ac:dyDescent="0.3">
      <c r="A42" s="28"/>
    </row>
    <row r="43" spans="1:10" x14ac:dyDescent="0.3">
      <c r="A43" s="28"/>
    </row>
    <row r="44" spans="1:10" x14ac:dyDescent="0.3">
      <c r="A44" s="28"/>
    </row>
    <row r="45" spans="1:10" x14ac:dyDescent="0.3">
      <c r="A45" s="28"/>
    </row>
    <row r="46" spans="1:10" x14ac:dyDescent="0.3">
      <c r="A46" s="28"/>
    </row>
    <row r="47" spans="1:10" x14ac:dyDescent="0.3">
      <c r="A47" s="28"/>
    </row>
    <row r="48" spans="1:10" x14ac:dyDescent="0.3">
      <c r="A48" s="28"/>
    </row>
    <row r="49" spans="1:1" x14ac:dyDescent="0.3">
      <c r="A49" s="28"/>
    </row>
    <row r="50" spans="1:1" x14ac:dyDescent="0.3">
      <c r="A50" s="28"/>
    </row>
    <row r="51" spans="1:1" x14ac:dyDescent="0.3">
      <c r="A51" s="28"/>
    </row>
    <row r="52" spans="1:1" x14ac:dyDescent="0.3">
      <c r="A52" s="28"/>
    </row>
    <row r="53" spans="1:1" x14ac:dyDescent="0.3">
      <c r="A53" s="28"/>
    </row>
    <row r="54" spans="1:1" x14ac:dyDescent="0.3">
      <c r="A54" s="28"/>
    </row>
    <row r="55" spans="1:1" x14ac:dyDescent="0.3">
      <c r="A55" s="28"/>
    </row>
    <row r="56" spans="1:1" x14ac:dyDescent="0.3">
      <c r="A56" s="28"/>
    </row>
    <row r="57" spans="1:1" x14ac:dyDescent="0.3">
      <c r="A57" s="28"/>
    </row>
    <row r="58" spans="1:1" x14ac:dyDescent="0.3">
      <c r="A58" s="28"/>
    </row>
    <row r="59" spans="1:1" x14ac:dyDescent="0.3">
      <c r="A59" s="28"/>
    </row>
    <row r="60" spans="1:1" x14ac:dyDescent="0.3">
      <c r="A60" s="28"/>
    </row>
    <row r="61" spans="1:1" x14ac:dyDescent="0.3">
      <c r="A61" s="28"/>
    </row>
    <row r="62" spans="1:1" x14ac:dyDescent="0.3">
      <c r="A62" s="28"/>
    </row>
    <row r="63" spans="1:1" x14ac:dyDescent="0.3">
      <c r="A63" s="28"/>
    </row>
    <row r="64" spans="1:1" x14ac:dyDescent="0.3">
      <c r="A64" s="28"/>
    </row>
    <row r="65" spans="1:1" x14ac:dyDescent="0.3">
      <c r="A65" s="28"/>
    </row>
    <row r="66" spans="1:1" x14ac:dyDescent="0.3">
      <c r="A66" s="28"/>
    </row>
  </sheetData>
  <pageMargins left="0.7" right="0.7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Indicadors</vt:lpstr>
    </vt:vector>
  </TitlesOfParts>
  <Company>Universitat Pompeu Fabra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u15934</dc:creator>
  <cp:lastModifiedBy>u15934</cp:lastModifiedBy>
  <dcterms:created xsi:type="dcterms:W3CDTF">2023-09-13T09:33:53Z</dcterms:created>
  <dcterms:modified xsi:type="dcterms:W3CDTF">2023-09-13T09:34:06Z</dcterms:modified>
</cp:coreProperties>
</file>